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2300" windowHeight="9210" tabRatio="900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4">'справка №5'!$A$1:$R$45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<sst xmlns="http://schemas.openxmlformats.org/spreadsheetml/2006/main" count="1077" uniqueCount="889">
  <si>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</si>
  <si>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</si>
  <si>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</si>
  <si>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</si>
  <si>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</si>
  <si>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</si>
  <si>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</si>
  <si>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</si>
  <si>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</si>
  <si>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</si>
  <si>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</si>
  <si>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</si>
  <si>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</si>
  <si>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</si>
  <si>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</si>
  <si>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</si>
  <si>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</si>
  <si>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</si>
  <si>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</si>
  <si>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</si>
  <si>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</si>
  <si>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</si>
  <si>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</si>
  <si>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</si>
  <si>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</si>
  <si>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</si>
  <si>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</si>
  <si>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</si>
  <si>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</si>
  <si>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</si>
  <si>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</si>
  <si>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</si>
  <si>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</si>
  <si>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</si>
  <si>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</si>
  <si>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</si>
  <si>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</si>
  <si>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</si>
  <si>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</si>
  <si>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</si>
  <si>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</si>
  <si>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</si>
  <si>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</si>
  <si>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</si>
  <si>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</si>
  <si>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</si>
  <si>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</si>
  <si>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</si>
  <si>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</si>
  <si>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</si>
  <si>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</si>
  <si>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</si>
  <si>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</si>
  <si>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</si>
  <si>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</si>
  <si>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</si>
  <si>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</si>
  <si>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</si>
  <si>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</si>
  <si>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</si>
  <si>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</si>
  <si>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</si>
  <si>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</si>
  <si>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</si>
  <si>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</si>
  <si>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</si>
  <si>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</si>
  <si>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</si>
  <si>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</si>
  <si>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</si>
  <si>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</si>
  <si>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</si>
  <si>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</si>
  <si>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</si>
  <si>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</si>
  <si>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</si>
  <si>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</si>
  <si>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</si>
  <si>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</si>
  <si>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</si>
  <si>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</si>
  <si>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</si>
  <si>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</si>
  <si>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</si>
  <si>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</si>
  <si>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</si>
  <si>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</si>
  <si>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</si>
  <si>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</si>
  <si>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</si>
  <si>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</si>
  <si>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</si>
  <si>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</si>
  <si>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</si>
  <si>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</si>
  <si>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</si>
  <si>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</si>
  <si>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</si>
  <si>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</si>
  <si>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</si>
  <si>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</si>
  <si>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</si>
  <si>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</si>
  <si>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</si>
  <si>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</si>
  <si>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</si>
  <si>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</si>
  <si>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</si>
  <si>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</si>
  <si>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</si>
  <si>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</si>
  <si>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</si>
  <si>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</si>
  <si>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</si>
  <si>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</si>
  <si>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</si>
  <si>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</si>
  <si>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</si>
  <si>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</si>
  <si>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</si>
  <si>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</si>
  <si>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</si>
  <si>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</si>
  <si>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</si>
  <si>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</si>
  <si>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</si>
  <si>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</si>
  <si>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</si>
  <si>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</si>
  <si>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</si>
  <si>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</si>
  <si>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</si>
  <si>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</si>
  <si>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</si>
  <si>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</si>
  <si>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</si>
  <si>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</si>
  <si>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</si>
  <si>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</si>
  <si>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</si>
  <si>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</si>
  <si>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</si>
  <si>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</si>
  <si>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</si>
  <si>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</si>
  <si>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</si>
  <si>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</si>
  <si>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</si>
  <si>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</si>
  <si>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</si>
  <si>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</si>
  <si>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</si>
  <si>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</si>
  <si>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</si>
  <si>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</si>
  <si>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</si>
  <si>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</si>
  <si>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</si>
  <si>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</si>
  <si>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</si>
  <si>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</si>
  <si>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</si>
  <si>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</si>
  <si>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</si>
  <si>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</si>
  <si>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</si>
  <si>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</si>
  <si>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</si>
  <si>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</si>
  <si>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</si>
  <si>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</si>
  <si>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</si>
  <si>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</si>
  <si>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</si>
  <si>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</si>
  <si>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</si>
  <si>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</si>
  <si>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</si>
  <si>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</si>
  <si>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</si>
  <si>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</si>
  <si>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</si>
  <si>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</si>
  <si>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</si>
  <si>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</si>
  <si>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</si>
  <si>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</si>
  <si>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</si>
  <si>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</si>
  <si>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</si>
  <si>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</si>
  <si>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</si>
  <si>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</si>
  <si>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</si>
  <si>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</si>
  <si>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</si>
  <si>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</si>
  <si>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</si>
  <si>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</si>
  <si>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</si>
  <si>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</si>
  <si>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</si>
  <si>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</si>
  <si>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</si>
  <si>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</si>
  <si>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</si>
  <si>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</si>
  <si>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</si>
  <si>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</si>
  <si>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</si>
  <si>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</si>
  <si>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</si>
  <si>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</si>
  <si>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</si>
  <si>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</si>
  <si>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</si>
  <si>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</si>
  <si>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</si>
  <si>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</si>
  <si>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</si>
  <si>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</si>
  <si>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</si>
  <si>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</si>
  <si>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</si>
  <si>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</si>
  <si>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</si>
  <si>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</si>
  <si>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</si>
  <si>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</si>
  <si>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</si>
  <si>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</si>
  <si>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</si>
  <si>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</si>
  <si>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</si>
  <si>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</si>
  <si>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</si>
  <si>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</si>
  <si>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</si>
  <si>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</si>
  <si>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</si>
  <si>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</si>
  <si>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</si>
  <si>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</si>
  <si>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</si>
  <si>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</si>
  <si>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</si>
  <si>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</si>
  <si>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</si>
  <si>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</si>
  <si>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</si>
  <si>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</si>
  <si>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</si>
  <si>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</si>
  <si>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</si>
  <si>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</si>
  <si>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</si>
  <si>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</si>
  <si>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</si>
  <si>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</si>
  <si>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</si>
  <si>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</si>
  <si>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</si>
  <si>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</si>
  <si>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</si>
  <si>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</si>
  <si>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</si>
  <si>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</si>
  <si>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</si>
  <si>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</si>
  <si>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</si>
  <si>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</si>
  <si>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</si>
  <si>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</si>
  <si>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</si>
  <si>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</si>
  <si>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</si>
  <si>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</si>
  <si>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</si>
  <si>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</si>
  <si>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</si>
  <si>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</si>
  <si>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</si>
  <si>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</si>
  <si>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</si>
  <si>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</si>
  <si>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</si>
  <si>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</si>
  <si>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</si>
  <si>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</si>
  <si>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</si>
  <si>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</si>
  <si>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</si>
  <si>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</si>
  <si>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</si>
  <si>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</si>
  <si>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</si>
  <si>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</si>
  <si>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</si>
  <si>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</si>
  <si>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</si>
  <si>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</si>
  <si>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</si>
  <si>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</si>
  <si>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</si>
  <si>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</si>
  <si>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</si>
  <si>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</si>
  <si>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</si>
  <si>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</si>
  <si>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</si>
  <si>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</si>
  <si>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</si>
  <si>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</si>
  <si>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</si>
  <si>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</si>
  <si>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</si>
  <si>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</si>
  <si>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</si>
  <si>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</si>
  <si>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</si>
  <si>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</si>
  <si>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</si>
  <si>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</si>
  <si>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</si>
  <si>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</si>
  <si>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</si>
  <si>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</si>
  <si>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</si>
  <si>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</si>
  <si>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</si>
  <si>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</si>
  <si>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</si>
  <si>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</si>
  <si>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</si>
  <si>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</si>
  <si>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</si>
  <si>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</si>
  <si>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</si>
  <si>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</si>
  <si>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</si>
  <si>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</si>
  <si>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</si>
  <si>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</si>
  <si>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</si>
  <si>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</si>
  <si>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</si>
  <si>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</si>
  <si>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</si>
  <si>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</si>
  <si>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</si>
  <si>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</si>
  <si>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</si>
  <si>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</si>
  <si>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</si>
  <si>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</si>
  <si>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</si>
  <si>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</si>
  <si>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</si>
  <si>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</si>
  <si>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</si>
  <si>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</si>
  <si>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</si>
  <si>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</si>
  <si>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</si>
  <si>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</si>
  <si>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</si>
  <si>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</si>
  <si>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</si>
  <si>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</si>
  <si>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</si>
  <si>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</si>
  <si>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</si>
  <si>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</si>
  <si>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</si>
  <si>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</si>
  <si>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</si>
  <si>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</si>
  <si>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</si>
  <si>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</si>
  <si>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</si>
  <si>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</si>
  <si>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</si>
  <si>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</si>
  <si>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</si>
  <si>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</si>
  <si>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</si>
  <si>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</si>
  <si>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</si>
  <si>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</si>
  <si>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</si>
  <si>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</si>
  <si>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</si>
  <si>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</si>
  <si>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</si>
  <si>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</si>
  <si>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</si>
  <si>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</si>
  <si>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</si>
  <si>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</si>
  <si>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</si>
  <si>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</si>
  <si>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</si>
  <si>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</si>
  <si>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</si>
  <si>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</si>
  <si>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</si>
  <si>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</si>
  <si>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</si>
  <si>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</si>
  <si>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</si>
  <si>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</si>
  <si>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</si>
  <si>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</si>
  <si>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</si>
  <si>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</si>
  <si>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</si>
  <si>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</si>
  <si>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</si>
  <si>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</si>
  <si>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</si>
  <si>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</si>
  <si>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</si>
  <si>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</si>
  <si>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</si>
  <si>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</si>
  <si>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</si>
  <si>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</si>
  <si>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</si>
  <si>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</si>
  <si>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</si>
  <si>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</si>
  <si>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</si>
  <si>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</si>
  <si>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</si>
  <si>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</si>
  <si>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</si>
  <si>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</si>
  <si>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</si>
  <si>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</si>
  <si>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</si>
  <si>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</si>
  <si>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</si>
  <si>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</si>
  <si>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</si>
  <si>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</si>
  <si>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</si>
  <si>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</si>
  <si>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</si>
  <si>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</si>
  <si>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</si>
  <si>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</si>
  <si>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</si>
  <si>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</si>
  <si>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</si>
  <si>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</si>
  <si>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</si>
  <si>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</si>
  <si>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</si>
  <si>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</si>
  <si>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</si>
  <si>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</si>
  <si>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</si>
  <si>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</si>
  <si>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</si>
  <si>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</si>
  <si>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</si>
  <si>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</si>
  <si>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</si>
  <si>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</si>
  <si>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</si>
  <si>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</si>
  <si>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</si>
  <si>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</si>
  <si>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</si>
  <si>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</si>
  <si>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</si>
  <si>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</si>
  <si>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</si>
  <si>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</si>
  <si>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</si>
  <si>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</si>
  <si>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</si>
  <si>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</si>
  <si>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</si>
  <si>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</si>
  <si>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</si>
  <si>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</si>
  <si>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</si>
  <si>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</si>
  <si>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</si>
  <si>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</si>
  <si>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</si>
  <si>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</si>
  <si>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</si>
  <si>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</si>
  <si>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</si>
  <si>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</si>
  <si>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</si>
  <si>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</si>
  <si>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</si>
  <si>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</si>
  <si>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</si>
  <si>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</si>
  <si>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</si>
  <si>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</si>
  <si>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</si>
  <si>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</si>
  <si>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</si>
  <si>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</si>
  <si>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</si>
  <si>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</si>
  <si>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</si>
  <si>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</si>
  <si>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</si>
  <si>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</si>
  <si>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</si>
  <si>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</si>
  <si>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</si>
  <si>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</si>
  <si>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</si>
  <si>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</si>
  <si>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</si>
  <si>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</si>
  <si>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</si>
  <si>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</si>
  <si>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</si>
  <si>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</si>
  <si>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</si>
  <si>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</si>
  <si>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</si>
  <si>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</si>
  <si>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</si>
  <si>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</si>
  <si>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</si>
  <si>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</si>
  <si>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</si>
  <si>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</si>
  <si>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</si>
  <si>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</si>
  <si>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</si>
  <si>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</si>
  <si>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</si>
  <si>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</si>
  <si>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</si>
  <si>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</si>
  <si>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</si>
  <si>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</si>
  <si>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</si>
  <si>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</si>
  <si>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</si>
  <si>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</si>
  <si>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</si>
  <si>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</si>
  <si>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</si>
  <si>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</si>
  <si>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</si>
  <si>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</si>
  <si>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</si>
  <si>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</si>
  <si>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</si>
  <si>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</si>
  <si>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</si>
  <si>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</si>
  <si>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</si>
  <si>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</si>
  <si>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</si>
  <si>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</si>
  <si>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</si>
  <si>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</si>
  <si>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</si>
  <si>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</si>
  <si>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</si>
  <si>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</si>
  <si>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</si>
  <si>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</si>
  <si>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</si>
  <si>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</si>
  <si>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</si>
  <si>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</si>
  <si>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</si>
  <si>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</si>
  <si>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</si>
  <si>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</si>
  <si>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</si>
  <si>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</si>
  <si>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</si>
  <si>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</si>
  <si>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</si>
  <si>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</si>
  <si>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</si>
  <si>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</si>
  <si>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</si>
  <si>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</si>
  <si>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</si>
  <si>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</si>
  <si>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</si>
  <si>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</si>
  <si>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</si>
  <si>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</si>
  <si>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</si>
  <si>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</si>
  <si>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</si>
  <si>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</si>
  <si>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</si>
  <si>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</si>
  <si>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</si>
  <si>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</si>
  <si>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</si>
  <si>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</si>
  <si>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</si>
  <si>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</si>
  <si>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</si>
  <si>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</si>
  <si>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</si>
  <si>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</si>
  <si>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</si>
  <si>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</si>
  <si>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</si>
  <si>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</si>
  <si>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</si>
  <si>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</si>
  <si>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</si>
  <si>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</si>
  <si>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</si>
  <si>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</si>
  <si>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</si>
  <si>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</si>
  <si>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</si>
  <si>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</si>
  <si>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</si>
  <si>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</si>
  <si>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</si>
  <si>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</si>
  <si>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</si>
  <si>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</si>
  <si>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</si>
  <si>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</si>
  <si>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</si>
  <si>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</si>
  <si>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</si>
  <si>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</si>
  <si>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</si>
  <si>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</si>
  <si>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</si>
  <si>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</si>
  <si>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</si>
  <si>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</si>
  <si>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</si>
  <si>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</si>
  <si>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</si>
  <si>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</si>
  <si>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</si>
  <si>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</si>
  <si>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</si>
  <si>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</si>
  <si>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</si>
  <si>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</si>
  <si>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</si>
  <si>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</si>
  <si>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</si>
  <si>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</si>
  <si>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</si>
  <si>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</si>
  <si>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</si>
  <si>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</si>
  <si>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</si>
  <si>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</si>
  <si>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</si>
  <si>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</si>
  <si>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</si>
  <si>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</si>
  <si>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</si>
  <si>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</si>
  <si>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</si>
  <si>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</si>
  <si>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</si>
  <si>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</si>
  <si>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</si>
  <si>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</si>
  <si>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</si>
  <si>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</si>
  <si>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</si>
  <si>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</si>
  <si>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</si>
  <si>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</si>
  <si>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</si>
  <si>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</si>
  <si>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</si>
  <si>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</si>
  <si>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</si>
  <si>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</si>
  <si>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</si>
  <si>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</si>
  <si>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</si>
  <si>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</si>
  <si>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</si>
  <si>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</si>
  <si>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</si>
  <si>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</si>
  <si>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</si>
  <si>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</si>
  <si>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</si>
  <si>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</si>
  <si>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</si>
  <si>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</si>
  <si>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</si>
  <si>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</si>
  <si>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</si>
  <si>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</si>
  <si>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</si>
  <si>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</si>
  <si>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</si>
  <si>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</si>
  <si>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</si>
  <si>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</si>
  <si>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</si>
  <si>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</si>
  <si>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</si>
  <si>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</si>
  <si>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</si>
  <si>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</si>
  <si>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</si>
  <si>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</si>
  <si>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</si>
  <si>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</si>
  <si>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</si>
  <si>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</si>
  <si>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</si>
  <si>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</si>
  <si>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</si>
  <si>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</si>
  <si>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</si>
  <si>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</si>
  <si>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</si>
  <si>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</si>
  <si>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</si>
  <si>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</si>
  <si>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</si>
  <si>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</si>
  <si>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</si>
  <si>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</si>
  <si>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</si>
  <si>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</si>
  <si>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</si>
  <si>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</si>
  <si>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</si>
  <si>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</si>
  <si>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</si>
  <si>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</si>
  <si>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</si>
  <si>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</si>
  <si>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</si>
  <si>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</si>
  <si>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</si>
  <si>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</si>
  <si>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</si>
  <si>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</si>
  <si>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</si>
  <si>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</si>
  <si>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</si>
  <si>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</si>
  <si>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</si>
  <si>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</si>
  <si>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</si>
  <si>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</si>
  <si>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</si>
  <si>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</si>
  <si>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</si>
  <si>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</si>
  <si>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</si>
  <si>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</si>
  <si>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</si>
  <si>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</si>
  <si>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</si>
  <si>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</si>
  <si>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</si>
  <si>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</si>
  <si>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</si>
  <si>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</si>
  <si>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</si>
  <si>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</si>
  <si>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</si>
  <si>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</si>
  <si>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</si>
  <si>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</si>
  <si>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</si>
  <si>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</si>
  <si>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</si>
  <si>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</si>
  <si>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</si>
  <si>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</si>
  <si>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</si>
  <si>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</si>
  <si>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</si>
  <si>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</si>
  <si>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</si>
  <si>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</si>
  <si>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</si>
  <si>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</si>
  <si>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</si>
  <si>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</si>
  <si>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</si>
  <si>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</si>
  <si>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</si>
  <si>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</si>
  <si>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</si>
  <si>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</si>
  <si>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</si>
  <si>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</si>
  <si>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</si>
  <si>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</si>
  <si>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</si>
  <si>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</si>
  <si>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</si>
  <si>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</si>
  <si>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</si>
  <si>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</si>
  <si>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</si>
  <si>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</si>
  <si>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</si>
  <si>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</si>
  <si>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</si>
  <si>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</si>
  <si>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</si>
  <si>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</si>
  <si>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</si>
  <si>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</si>
  <si>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</si>
  <si>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</si>
  <si>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</si>
  <si>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</si>
  <si>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</si>
  <si>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</si>
  <si>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</si>
  <si>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</si>
  <si>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</si>
  <si>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</si>
  <si>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</si>
  <si>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</si>
  <si>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</si>
  <si>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</si>
  <si>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</si>
  <si>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</si>
  <si>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</si>
  <si>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</si>
  <si>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</si>
  <si>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</si>
  <si>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</si>
  <si>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</si>
  <si>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</si>
  <si>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</si>
  <si>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</si>
  <si>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</si>
  <si>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</si>
  <si>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</si>
  <si>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</si>
  <si>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</si>
  <si>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</si>
  <si>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</si>
  <si>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</si>
  <si>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</si>
  <si>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</si>
  <si>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</si>
  <si>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</si>
  <si>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</si>
  <si>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</si>
  <si>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</si>
  <si>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Е.Цанева</t>
  </si>
  <si>
    <t>Е.ЦАНЕВА</t>
  </si>
  <si>
    <t>Г.Георгиев</t>
  </si>
  <si>
    <t>1.Климатех АД,Димитровград</t>
  </si>
  <si>
    <t xml:space="preserve">2. ГБС-Инфраструктурно строителство АД </t>
  </si>
  <si>
    <t>3. Бъдеще - Бутово АД, Бутово</t>
  </si>
  <si>
    <t>4. Бял бор АД, Брацигово</t>
  </si>
  <si>
    <t>5. Черноморско злато АД, Поморие</t>
  </si>
  <si>
    <t>6.Компания за инженеринг и развитие АД гр.Мездра</t>
  </si>
  <si>
    <t>7. Метални панели и конструкции АД, Бургас</t>
  </si>
  <si>
    <t>8. Камчия АД, Близнаци</t>
  </si>
  <si>
    <t>9.ГБС-Тонзос АД</t>
  </si>
  <si>
    <t>1. Бор 1958 АД ,Русе</t>
  </si>
  <si>
    <t>Дата на съставяне-11-07-2011г</t>
  </si>
  <si>
    <t>11-07-2011 г</t>
  </si>
  <si>
    <t xml:space="preserve">Дата на съставяне 11-07-2011 г </t>
  </si>
  <si>
    <t>Дата на съставяне:11-07--2011 г</t>
  </si>
  <si>
    <t>Дата на съставяне11-07-2011 г</t>
  </si>
  <si>
    <t>Дата на съставяне:11-07-2011 г</t>
  </si>
  <si>
    <t>Дата на съставяне;11-07-2011 г</t>
  </si>
  <si>
    <t>Дата на съставяне :11-07-2011 г</t>
  </si>
  <si>
    <t>30-06-2011 ГОДИНА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</si>
</sst>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9" xfId="60" applyFont="1" applyBorder="1" applyAlignment="1">
      <alignment horizontal="left" vertical="center" wrapText="1"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1">
      <selection activeCell="E21" sqref="E2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121592481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>
        <v>19</v>
      </c>
    </row>
    <row r="5" spans="1:8" ht="15">
      <c r="A5" s="576" t="s">
        <v>5</v>
      </c>
      <c r="B5" s="577"/>
      <c r="C5" s="577"/>
      <c r="D5" s="577"/>
      <c r="E5" s="505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>
        <v>3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641</v>
      </c>
      <c r="H21" s="156">
        <f>SUM(H22:H24)</f>
        <v>641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557</v>
      </c>
      <c r="H24" s="152">
        <v>557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641</v>
      </c>
      <c r="H25" s="154">
        <f>H19+H20+H21</f>
        <v>641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</v>
      </c>
      <c r="H27" s="154">
        <f>SUM(H28:H30)</f>
        <v>-9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96</v>
      </c>
      <c r="H28" s="152">
        <v>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-105</v>
      </c>
      <c r="H29" s="316">
        <v>-105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-44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-53</v>
      </c>
      <c r="H33" s="154">
        <f>H27+H31+H32</f>
        <v>-9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408</v>
      </c>
      <c r="D34" s="155">
        <f>SUM(D35:D38)</f>
        <v>159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963</v>
      </c>
      <c r="H36" s="154">
        <f>H25+H17+H33</f>
        <v>1007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</v>
      </c>
      <c r="D37" s="151">
        <v>15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393</v>
      </c>
      <c r="D38" s="151">
        <v>144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4</v>
      </c>
      <c r="D44" s="151">
        <v>253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412</v>
      </c>
      <c r="D45" s="155">
        <f>D34+D39+D44</f>
        <v>412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415</v>
      </c>
      <c r="D55" s="155">
        <f>D19+D20+D21+D27+D32+D45+D51+D53+D54</f>
        <v>412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</v>
      </c>
      <c r="H61" s="154">
        <f>SUM(H62:H68)</f>
        <v>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</v>
      </c>
      <c r="H66" s="152">
        <v>13</v>
      </c>
    </row>
    <row r="67" spans="1:8" ht="15">
      <c r="A67" s="235" t="s">
        <v>207</v>
      </c>
      <c r="B67" s="241" t="s">
        <v>208</v>
      </c>
      <c r="C67" s="151">
        <v>360</v>
      </c>
      <c r="D67" s="151">
        <v>403</v>
      </c>
      <c r="E67" s="237" t="s">
        <v>209</v>
      </c>
      <c r="F67" s="242" t="s">
        <v>210</v>
      </c>
      <c r="G67" s="152">
        <v>1</v>
      </c>
      <c r="H67" s="152">
        <v>2</v>
      </c>
    </row>
    <row r="68" spans="1:8" ht="15">
      <c r="A68" s="235" t="s">
        <v>211</v>
      </c>
      <c r="B68" s="241" t="s">
        <v>212</v>
      </c>
      <c r="C68" s="151">
        <v>12</v>
      </c>
      <c r="D68" s="151">
        <v>12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117</v>
      </c>
      <c r="H69" s="152">
        <v>118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129</v>
      </c>
      <c r="H71" s="161">
        <f>H59+H60+H61+H69+H70</f>
        <v>133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</v>
      </c>
      <c r="D72" s="151">
        <v>70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94</v>
      </c>
      <c r="D74" s="151">
        <v>94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479</v>
      </c>
      <c r="D75" s="155">
        <f>SUM(D67:D74)</f>
        <v>579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129</v>
      </c>
      <c r="H79" s="162">
        <f>H71+H74+H75+H76</f>
        <v>133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198</v>
      </c>
      <c r="D88" s="151">
        <v>149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198</v>
      </c>
      <c r="D91" s="155">
        <f>SUM(D87:D90)</f>
        <v>149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677</v>
      </c>
      <c r="D93" s="155">
        <f>D64+D75+D84+D91+D92</f>
        <v>728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1092</v>
      </c>
      <c r="D94" s="164">
        <f>D93+D55</f>
        <v>1140</v>
      </c>
      <c r="E94" s="449" t="s">
        <v>270</v>
      </c>
      <c r="F94" s="289" t="s">
        <v>271</v>
      </c>
      <c r="G94" s="165">
        <f>G36+G39+G55+G79</f>
        <v>1092</v>
      </c>
      <c r="H94" s="165">
        <f>H36+H39+H55+H79</f>
        <v>1140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4">
      <selection activeCell="D22" sqref="D2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"СТРОЙИНВЕСТХОЛДИНГ" АД</v>
      </c>
      <c r="C2" s="585"/>
      <c r="D2" s="585"/>
      <c r="E2" s="585"/>
      <c r="F2" s="587" t="s">
        <v>2</v>
      </c>
      <c r="G2" s="587"/>
      <c r="H2" s="526">
        <f>'справка №1-БАЛАНС'!H3</f>
        <v>121592481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86" t="str">
        <f>'справка №1-БАЛАНС'!E5</f>
        <v>30-06-2011 ГОДИНА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</v>
      </c>
      <c r="D10" s="46">
        <v>143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31</v>
      </c>
      <c r="D12" s="46">
        <v>35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4</v>
      </c>
      <c r="D13" s="46">
        <v>6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3</v>
      </c>
      <c r="D16" s="47">
        <v>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43</v>
      </c>
      <c r="D19" s="49">
        <f>SUM(D9:D15)+D16</f>
        <v>187</v>
      </c>
      <c r="E19" s="304" t="s">
        <v>317</v>
      </c>
      <c r="F19" s="552" t="s">
        <v>318</v>
      </c>
      <c r="G19" s="550"/>
      <c r="H19" s="550">
        <v>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44</v>
      </c>
      <c r="D28" s="50">
        <f>D26+D19</f>
        <v>187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44</v>
      </c>
      <c r="H30" s="53">
        <f>IF((D28-H28)&gt;0,D28-H28,0)</f>
        <v>180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44</v>
      </c>
      <c r="D33" s="49">
        <f>D28+D31+D32</f>
        <v>187</v>
      </c>
      <c r="E33" s="127" t="s">
        <v>353</v>
      </c>
      <c r="F33" s="554" t="s">
        <v>354</v>
      </c>
      <c r="G33" s="53">
        <f>G32+G31+G28</f>
        <v>0</v>
      </c>
      <c r="H33" s="53">
        <f>H32+H31+H28</f>
        <v>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44</v>
      </c>
      <c r="H34" s="548">
        <f>IF((D33-H33)&gt;0,D33-H33,0)</f>
        <v>180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44</v>
      </c>
      <c r="H39" s="559">
        <f>IF(H34&gt;0,IF(D35+H34&lt;0,0,D35+H34),IF(D34-D35&lt;0,D35-D34,0))</f>
        <v>180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44</v>
      </c>
      <c r="H41" s="52">
        <f>IF(H39-H40&gt;0,H39-H40,0)</f>
        <v>180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44</v>
      </c>
      <c r="D42" s="53">
        <f>D33+D35+D39</f>
        <v>187</v>
      </c>
      <c r="E42" s="128" t="s">
        <v>380</v>
      </c>
      <c r="F42" s="129" t="s">
        <v>381</v>
      </c>
      <c r="G42" s="53">
        <f>G39+G33</f>
        <v>44</v>
      </c>
      <c r="H42" s="53">
        <f>H39+H33</f>
        <v>187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 t="s">
        <v>881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867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34" sqref="B3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 t="str">
        <f>'справка №1-БАЛАНС'!E5</f>
        <v>30-06-2011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-36</v>
      </c>
      <c r="D13" s="54">
        <v>-35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53</v>
      </c>
      <c r="D14" s="54">
        <v>-3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</v>
      </c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</v>
      </c>
      <c r="D20" s="55">
        <f>SUM(D10:D19)</f>
        <v>-37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44</v>
      </c>
      <c r="D36" s="54">
        <v>16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</v>
      </c>
      <c r="D40" s="54">
        <v>-2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43</v>
      </c>
      <c r="D42" s="55">
        <f>SUM(D34:D41)</f>
        <v>14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49</v>
      </c>
      <c r="D43" s="55">
        <f>D42+D32+D20</f>
        <v>-23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149</v>
      </c>
      <c r="D44" s="132">
        <v>83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198</v>
      </c>
      <c r="D45" s="55">
        <f>D44+D43</f>
        <v>60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198</v>
      </c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"СТРОЙИНВЕСТХОЛДИНГ"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30-06-2011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</v>
      </c>
      <c r="G11" s="58">
        <f>'справка №1-БАЛАНС'!H23</f>
        <v>0</v>
      </c>
      <c r="H11" s="60">
        <v>557</v>
      </c>
      <c r="I11" s="58">
        <f>'справка №1-БАЛАНС'!H28+'справка №1-БАЛАНС'!H31</f>
        <v>96</v>
      </c>
      <c r="J11" s="58">
        <f>'справка №1-БАЛАНС'!H29+'справка №1-БАЛАНС'!H32</f>
        <v>-105</v>
      </c>
      <c r="K11" s="60"/>
      <c r="L11" s="344">
        <f>SUM(C11:K11)</f>
        <v>1007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</v>
      </c>
      <c r="G15" s="61">
        <f t="shared" si="2"/>
        <v>0</v>
      </c>
      <c r="H15" s="61">
        <f t="shared" si="2"/>
        <v>557</v>
      </c>
      <c r="I15" s="61">
        <f t="shared" si="2"/>
        <v>96</v>
      </c>
      <c r="J15" s="61">
        <f t="shared" si="2"/>
        <v>-105</v>
      </c>
      <c r="K15" s="61">
        <f t="shared" si="2"/>
        <v>0</v>
      </c>
      <c r="L15" s="344">
        <f t="shared" si="1"/>
        <v>1007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-44</v>
      </c>
      <c r="K16" s="60"/>
      <c r="L16" s="344">
        <f t="shared" si="1"/>
        <v>-44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557</v>
      </c>
      <c r="I29" s="59">
        <f t="shared" si="6"/>
        <v>96</v>
      </c>
      <c r="J29" s="59">
        <f t="shared" si="6"/>
        <v>-149</v>
      </c>
      <c r="K29" s="59">
        <f t="shared" si="6"/>
        <v>0</v>
      </c>
      <c r="L29" s="344">
        <f t="shared" si="1"/>
        <v>963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557</v>
      </c>
      <c r="I32" s="59">
        <f t="shared" si="7"/>
        <v>96</v>
      </c>
      <c r="J32" s="59">
        <f t="shared" si="7"/>
        <v>-149</v>
      </c>
      <c r="K32" s="59">
        <f t="shared" si="7"/>
        <v>0</v>
      </c>
      <c r="L32" s="344">
        <f t="shared" si="1"/>
        <v>963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№1-БАЛАНС'!E3</f>
        <v>"СТРОЙИНВЕСТХОЛДИНГ"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30-06-2011 ГОДИНА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9" t="s">
        <v>464</v>
      </c>
      <c r="B5" s="610"/>
      <c r="C5" s="59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6" t="s">
        <v>530</v>
      </c>
      <c r="R5" s="606" t="s">
        <v>531</v>
      </c>
    </row>
    <row r="6" spans="1:18" s="100" customFormat="1" ht="48">
      <c r="A6" s="611"/>
      <c r="B6" s="612"/>
      <c r="C6" s="59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7"/>
      <c r="R6" s="60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3</v>
      </c>
      <c r="F11" s="189"/>
      <c r="G11" s="74">
        <f t="shared" si="2"/>
        <v>3</v>
      </c>
      <c r="H11" s="65"/>
      <c r="I11" s="65"/>
      <c r="J11" s="74">
        <f t="shared" si="3"/>
        <v>3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3</v>
      </c>
      <c r="F17" s="194">
        <f>SUM(F9:F16)</f>
        <v>0</v>
      </c>
      <c r="G17" s="74">
        <f t="shared" si="2"/>
        <v>3</v>
      </c>
      <c r="H17" s="75">
        <f>SUM(H9:H16)</f>
        <v>0</v>
      </c>
      <c r="I17" s="75">
        <f>SUM(I9:I16)</f>
        <v>0</v>
      </c>
      <c r="J17" s="74">
        <f t="shared" si="3"/>
        <v>3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408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408</v>
      </c>
      <c r="H27" s="70">
        <f t="shared" si="8"/>
        <v>0</v>
      </c>
      <c r="I27" s="70">
        <f t="shared" si="8"/>
        <v>0</v>
      </c>
      <c r="J27" s="71">
        <f t="shared" si="3"/>
        <v>408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408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15</v>
      </c>
      <c r="E30" s="189"/>
      <c r="F30" s="189"/>
      <c r="G30" s="74">
        <f t="shared" si="2"/>
        <v>15</v>
      </c>
      <c r="H30" s="72"/>
      <c r="I30" s="72"/>
      <c r="J30" s="74">
        <f t="shared" si="3"/>
        <v>15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393</v>
      </c>
      <c r="E31" s="189"/>
      <c r="F31" s="189"/>
      <c r="G31" s="74">
        <f t="shared" si="2"/>
        <v>393</v>
      </c>
      <c r="H31" s="72"/>
      <c r="I31" s="72"/>
      <c r="J31" s="74">
        <f t="shared" si="3"/>
        <v>393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393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</v>
      </c>
      <c r="E37" s="189"/>
      <c r="F37" s="189"/>
      <c r="G37" s="74">
        <f t="shared" si="2"/>
        <v>4</v>
      </c>
      <c r="H37" s="72"/>
      <c r="I37" s="72"/>
      <c r="J37" s="74">
        <f t="shared" si="3"/>
        <v>4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412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412</v>
      </c>
      <c r="H38" s="75">
        <f t="shared" si="12"/>
        <v>0</v>
      </c>
      <c r="I38" s="75">
        <f t="shared" si="12"/>
        <v>0</v>
      </c>
      <c r="J38" s="74">
        <f t="shared" si="3"/>
        <v>412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412</v>
      </c>
      <c r="E40" s="438">
        <f>E17+E18+E19+E25+E38+E39</f>
        <v>3</v>
      </c>
      <c r="F40" s="438">
        <f aca="true" t="shared" si="13" ref="F40:R40">F17+F18+F19+F25+F38+F39</f>
        <v>0</v>
      </c>
      <c r="G40" s="438">
        <f t="shared" si="13"/>
        <v>415</v>
      </c>
      <c r="H40" s="438">
        <f t="shared" si="13"/>
        <v>0</v>
      </c>
      <c r="I40" s="438">
        <f t="shared" si="13"/>
        <v>0</v>
      </c>
      <c r="J40" s="438">
        <f t="shared" si="13"/>
        <v>415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415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599"/>
      <c r="L44" s="599"/>
      <c r="M44" s="599"/>
      <c r="N44" s="599"/>
      <c r="O44" s="604" t="s">
        <v>782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"СТРОЙИНВЕСТХОЛДИНГ" АД</v>
      </c>
      <c r="C3" s="620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30-06-2011 ГОДИНА</v>
      </c>
      <c r="C4" s="618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360</v>
      </c>
      <c r="D24" s="119">
        <f>SUM(D25:D27)</f>
        <v>360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360</v>
      </c>
      <c r="D25" s="108">
        <v>360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</v>
      </c>
      <c r="D28" s="108">
        <v>12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13</v>
      </c>
      <c r="D33" s="105">
        <f>SUM(D34:D37)</f>
        <v>14</v>
      </c>
      <c r="E33" s="121">
        <f>SUM(E34:E37)</f>
        <v>-1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13</v>
      </c>
      <c r="D34" s="108">
        <v>13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>
        <v>1</v>
      </c>
      <c r="E35" s="120">
        <f t="shared" si="0"/>
        <v>-1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94</v>
      </c>
      <c r="D38" s="105">
        <f>SUM(D39:D42)</f>
        <v>94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94</v>
      </c>
      <c r="D42" s="108">
        <v>94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479</v>
      </c>
      <c r="D43" s="104">
        <f>D24+D28+D29+D31+D30+D32+D33+D38</f>
        <v>480</v>
      </c>
      <c r="E43" s="118">
        <f>E24+E28+E29+E31+E30+E32+E33+E38</f>
        <v>-1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479</v>
      </c>
      <c r="D44" s="103">
        <f>D43+D21+D19+D9</f>
        <v>480</v>
      </c>
      <c r="E44" s="118">
        <f>E43+E21+E19+E9</f>
        <v>-1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</v>
      </c>
      <c r="D85" s="104">
        <f>SUM(D86:D90)+D94</f>
        <v>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11</v>
      </c>
      <c r="D89" s="108">
        <v>11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117</v>
      </c>
      <c r="D95" s="108">
        <v>117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129</v>
      </c>
      <c r="D96" s="104">
        <f>D85+D80+D75+D71+D95</f>
        <v>129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129</v>
      </c>
      <c r="D97" s="104">
        <f>D96+D68+D66</f>
        <v>129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885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9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"СТРОЙИНВЕСТХОЛДИНГ"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121592481</v>
      </c>
    </row>
    <row r="5" spans="1:9" ht="15">
      <c r="A5" s="501" t="s">
        <v>5</v>
      </c>
      <c r="B5" s="622" t="str">
        <f>'справка №1-БАЛАНС'!E5</f>
        <v>30-06-2011 ГОДИНА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408</v>
      </c>
      <c r="D12" s="98"/>
      <c r="E12" s="98"/>
      <c r="F12" s="98">
        <v>159</v>
      </c>
      <c r="G12" s="98"/>
      <c r="H12" s="98"/>
      <c r="I12" s="434">
        <f>F12+G12-H12</f>
        <v>159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408</v>
      </c>
      <c r="D17" s="85">
        <f t="shared" si="1"/>
        <v>0</v>
      </c>
      <c r="E17" s="85">
        <f t="shared" si="1"/>
        <v>0</v>
      </c>
      <c r="F17" s="85">
        <f t="shared" si="1"/>
        <v>159</v>
      </c>
      <c r="G17" s="85">
        <f t="shared" si="1"/>
        <v>0</v>
      </c>
      <c r="H17" s="85">
        <f t="shared" si="1"/>
        <v>0</v>
      </c>
      <c r="I17" s="434">
        <f t="shared" si="0"/>
        <v>159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886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 t="s">
        <v>867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62" right="0.5" top="0.84" bottom="0.27" header="0.57" footer="0.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tabSelected="1" zoomScalePageLayoutView="0" workbookViewId="0" topLeftCell="A129">
      <selection activeCell="B139" sqref="B13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"СТРОЙИНВЕСТХОЛДИНГ" АД</v>
      </c>
      <c r="C5" s="628"/>
      <c r="D5" s="628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574"/>
      <c r="C6" s="574" t="str">
        <f>'справка №1-БАЛАНС'!E5</f>
        <v>30-06-2011 ГОДИНА</v>
      </c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>
        <v>1</v>
      </c>
      <c r="B12" s="37"/>
      <c r="C12" s="441"/>
      <c r="D12" s="573"/>
      <c r="E12" s="441"/>
      <c r="F12" s="443">
        <f>C12-E12</f>
        <v>0</v>
      </c>
    </row>
    <row r="13" spans="1:6" ht="12.75">
      <c r="A13" s="572">
        <v>2</v>
      </c>
      <c r="B13" s="37"/>
      <c r="C13" s="441"/>
      <c r="D13" s="573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879</v>
      </c>
      <c r="B46" s="40"/>
      <c r="C46" s="441">
        <v>15</v>
      </c>
      <c r="D46" s="573">
        <v>30.58</v>
      </c>
      <c r="E46" s="441"/>
      <c r="F46" s="443">
        <v>15</v>
      </c>
    </row>
    <row r="47" spans="1:6" ht="12.75">
      <c r="A47" s="572"/>
      <c r="B47" s="40"/>
      <c r="C47" s="441"/>
      <c r="D47" s="573"/>
      <c r="E47" s="441"/>
      <c r="F47" s="443"/>
    </row>
    <row r="48" spans="2:6" ht="12.75">
      <c r="B48" s="40"/>
      <c r="C48" s="441"/>
      <c r="D48" s="573"/>
      <c r="E48" s="441"/>
      <c r="F48" s="443"/>
    </row>
    <row r="49" spans="1:6" ht="12.75">
      <c r="A49" s="572"/>
      <c r="B49" s="40"/>
      <c r="C49" s="441"/>
      <c r="D49" s="573"/>
      <c r="E49" s="441"/>
      <c r="F49" s="443">
        <f>C49-E49</f>
        <v>0</v>
      </c>
    </row>
    <row r="50" spans="1:6" ht="12.75">
      <c r="A50" s="36"/>
      <c r="B50" s="37"/>
      <c r="C50" s="441"/>
      <c r="D50" s="441"/>
      <c r="E50" s="441"/>
      <c r="F50" s="443">
        <f aca="true" t="shared" si="2" ref="F50:F60">C50-E50</f>
        <v>0</v>
      </c>
    </row>
    <row r="51" spans="1:6" ht="12.75">
      <c r="A51" s="36"/>
      <c r="B51" s="37"/>
      <c r="C51" s="441"/>
      <c r="D51" s="441"/>
      <c r="E51" s="441"/>
      <c r="F51" s="443">
        <f t="shared" si="2"/>
        <v>0</v>
      </c>
    </row>
    <row r="52" spans="1:6" ht="12.75">
      <c r="A52" s="36"/>
      <c r="B52" s="37"/>
      <c r="C52" s="441"/>
      <c r="D52" s="441"/>
      <c r="E52" s="441"/>
      <c r="F52" s="443">
        <f t="shared" si="2"/>
        <v>0</v>
      </c>
    </row>
    <row r="53" spans="1:6" ht="12.75">
      <c r="A53" s="36"/>
      <c r="B53" s="37"/>
      <c r="C53" s="441"/>
      <c r="D53" s="441"/>
      <c r="E53" s="441"/>
      <c r="F53" s="443">
        <f t="shared" si="2"/>
        <v>0</v>
      </c>
    </row>
    <row r="54" spans="1:6" ht="12.75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>
      <c r="A57" s="36"/>
      <c r="B57" s="37"/>
      <c r="C57" s="441"/>
      <c r="D57" s="441"/>
      <c r="E57" s="441"/>
      <c r="F57" s="443">
        <f t="shared" si="2"/>
        <v>0</v>
      </c>
    </row>
    <row r="58" spans="1:6" ht="12.75">
      <c r="A58" s="36"/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/>
      <c r="B59" s="37"/>
      <c r="C59" s="441"/>
      <c r="D59" s="441"/>
      <c r="E59" s="441"/>
      <c r="F59" s="443">
        <f t="shared" si="2"/>
        <v>0</v>
      </c>
    </row>
    <row r="60" spans="1:6" ht="12.75">
      <c r="A60" s="36"/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15</v>
      </c>
      <c r="D61" s="429"/>
      <c r="E61" s="429">
        <f>SUM(E46:E60)</f>
        <v>0</v>
      </c>
      <c r="F61" s="442">
        <f>SUM(F46:F60)</f>
        <v>15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09" t="s">
        <v>870</v>
      </c>
      <c r="B63" s="40"/>
      <c r="C63" s="441">
        <v>112</v>
      </c>
      <c r="D63" s="573">
        <v>13.02</v>
      </c>
      <c r="E63" s="441"/>
      <c r="F63" s="443">
        <f>C63-E63</f>
        <v>112</v>
      </c>
    </row>
    <row r="64" spans="1:6" ht="12.75">
      <c r="A64" s="572" t="s">
        <v>871</v>
      </c>
      <c r="B64" s="40"/>
      <c r="C64" s="441">
        <v>249</v>
      </c>
      <c r="D64" s="573">
        <v>4.19</v>
      </c>
      <c r="E64" s="441"/>
      <c r="F64" s="443">
        <f>C64-E64</f>
        <v>249</v>
      </c>
    </row>
    <row r="65" spans="1:6" ht="12.75">
      <c r="A65" s="572" t="s">
        <v>872</v>
      </c>
      <c r="B65" s="40"/>
      <c r="C65" s="441">
        <v>9</v>
      </c>
      <c r="D65" s="573">
        <v>5.32</v>
      </c>
      <c r="E65" s="441"/>
      <c r="F65" s="443">
        <f aca="true" t="shared" si="3" ref="F65:F77">C65-E65</f>
        <v>9</v>
      </c>
    </row>
    <row r="66" spans="1:6" ht="12.75">
      <c r="A66" s="572" t="s">
        <v>873</v>
      </c>
      <c r="B66" s="40"/>
      <c r="C66" s="441">
        <v>4</v>
      </c>
      <c r="D66" s="573">
        <v>5</v>
      </c>
      <c r="E66" s="441"/>
      <c r="F66" s="443">
        <f>C66-E66</f>
        <v>4</v>
      </c>
    </row>
    <row r="67" spans="1:6" ht="12.75">
      <c r="A67" s="572" t="s">
        <v>874</v>
      </c>
      <c r="B67" s="40"/>
      <c r="C67" s="441">
        <v>6</v>
      </c>
      <c r="D67" s="573">
        <v>0.03</v>
      </c>
      <c r="E67" s="441"/>
      <c r="F67" s="443">
        <f>C67-E67</f>
        <v>6</v>
      </c>
    </row>
    <row r="68" spans="1:6" ht="12.75">
      <c r="A68" s="572" t="s">
        <v>875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 t="s">
        <v>876</v>
      </c>
      <c r="B69" s="37"/>
      <c r="C69" s="441"/>
      <c r="D69" s="441"/>
      <c r="E69" s="441"/>
      <c r="F69" s="443">
        <f t="shared" si="3"/>
        <v>0</v>
      </c>
    </row>
    <row r="70" spans="1:6" ht="12.75">
      <c r="A70" s="572" t="s">
        <v>877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 t="s">
        <v>878</v>
      </c>
      <c r="B71" s="37"/>
      <c r="C71" s="441">
        <v>13</v>
      </c>
      <c r="D71" s="573">
        <v>6.14</v>
      </c>
      <c r="E71" s="441"/>
      <c r="F71" s="443">
        <f t="shared" si="3"/>
        <v>13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393</v>
      </c>
      <c r="D78" s="429"/>
      <c r="E78" s="429">
        <f>SUM(E63:E77)</f>
        <v>0</v>
      </c>
      <c r="F78" s="429">
        <f>SUM(F63:F77)</f>
        <v>393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408</v>
      </c>
      <c r="D79" s="429"/>
      <c r="E79" s="429">
        <f>E78+E61+E44+E27</f>
        <v>0</v>
      </c>
      <c r="F79" s="442">
        <f>F78+F61+F44+F27</f>
        <v>408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" customHeight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" customHeight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" customHeight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" customHeight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" customHeight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" customHeight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1.25" customHeight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1.25" customHeight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1.25" customHeight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1.25" customHeight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1.25" customHeight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1.25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1.25" customHeight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1.25" customHeight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1.25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1.25" customHeight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1.25" customHeight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1.25" customHeight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1.25" customHeight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1.25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1.25" customHeight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" customHeight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" customHeight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" customHeight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" customHeight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" customHeight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" customHeight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887</v>
      </c>
      <c r="B151" s="453"/>
      <c r="C151" s="575" t="s">
        <v>850</v>
      </c>
      <c r="D151" s="575"/>
      <c r="E151" s="575"/>
      <c r="F151" s="575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575" t="s">
        <v>858</v>
      </c>
      <c r="D153" s="575"/>
      <c r="E153" s="575"/>
      <c r="F153" s="575"/>
    </row>
    <row r="154" spans="3:5" ht="12.75">
      <c r="C154" s="517" t="s">
        <v>869</v>
      </c>
      <c r="E154" s="517"/>
    </row>
  </sheetData>
  <sheetProtection/>
  <mergeCells count="1"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12:F26 C63:F77 C29:F43 E46:F60 C49:D60 C46:D47">
      <formula1>0</formula1>
      <formula2>9999999999999990</formula2>
    </dataValidation>
  </dataValidations>
  <printOptions horizontalCentered="1" verticalCentered="1"/>
  <pageMargins left="0.23" right="0.25" top="0.22" bottom="0.261811024" header="0" footer="0.511811023622047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 kym 31.03.2006</dc:title>
  <dc:subject/>
  <dc:creator>Stroyinvestholding Plc</dc:creator>
  <cp:keywords/>
  <dc:description/>
  <cp:lastModifiedBy>User</cp:lastModifiedBy>
  <cp:lastPrinted>2011-07-14T07:01:48Z</cp:lastPrinted>
  <dcterms:created xsi:type="dcterms:W3CDTF">2000-06-29T12:02:40Z</dcterms:created>
  <dcterms:modified xsi:type="dcterms:W3CDTF">2011-07-14T07:02:17Z</dcterms:modified>
  <cp:category/>
  <cp:version/>
  <cp:contentType/>
  <cp:contentStatus/>
</cp:coreProperties>
</file>