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<sst xmlns="http://schemas.openxmlformats.org/spreadsheetml/2006/main" count="1077" uniqueCount="888">
  <si>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</si>
  <si>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</si>
  <si>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</si>
  <si>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</si>
  <si>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</si>
  <si>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</si>
  <si>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</si>
  <si>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</si>
  <si>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</si>
  <si>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</si>
  <si>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</si>
  <si>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</si>
  <si>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</si>
  <si>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</si>
  <si>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</si>
  <si>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</si>
  <si>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</si>
  <si>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</si>
  <si>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</si>
  <si>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</si>
  <si>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</si>
  <si>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</si>
  <si>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</si>
  <si>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</si>
  <si>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</si>
  <si>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</si>
  <si>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</si>
  <si>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</si>
  <si>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</si>
  <si>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</si>
  <si>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</si>
  <si>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</si>
  <si>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</si>
  <si>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</si>
  <si>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</si>
  <si>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</si>
  <si>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</si>
  <si>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</si>
  <si>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</si>
  <si>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</si>
  <si>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</si>
  <si>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</si>
  <si>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</si>
  <si>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</si>
  <si>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</si>
  <si>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</si>
  <si>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</si>
  <si>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</si>
  <si>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</si>
  <si>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</si>
  <si>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</si>
  <si>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</si>
  <si>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</si>
  <si>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</si>
  <si>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</si>
  <si>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</si>
  <si>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</si>
  <si>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</si>
  <si>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</si>
  <si>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</si>
  <si>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</si>
  <si>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</si>
  <si>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</si>
  <si>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</si>
  <si>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</si>
  <si>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</si>
  <si>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</si>
  <si>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</si>
  <si>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</si>
  <si>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</si>
  <si>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</si>
  <si>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</si>
  <si>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</si>
  <si>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</si>
  <si>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</si>
  <si>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</si>
  <si>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</si>
  <si>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</si>
  <si>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</si>
  <si>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</si>
  <si>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</si>
  <si>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</si>
  <si>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</si>
  <si>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</si>
  <si>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</si>
  <si>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</si>
  <si>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</si>
  <si>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</si>
  <si>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</si>
  <si>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</si>
  <si>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</si>
  <si>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</si>
  <si>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</si>
  <si>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</si>
  <si>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</si>
  <si>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</si>
  <si>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</si>
  <si>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</si>
  <si>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</si>
  <si>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</si>
  <si>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</si>
  <si>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</si>
  <si>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</si>
  <si>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</si>
  <si>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</si>
  <si>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</si>
  <si>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</si>
  <si>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</si>
  <si>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</si>
  <si>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</si>
  <si>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</si>
  <si>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</si>
  <si>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</si>
  <si>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</si>
  <si>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</si>
  <si>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</si>
  <si>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</si>
  <si>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</si>
  <si>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</si>
  <si>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</si>
  <si>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</si>
  <si>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</si>
  <si>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</si>
  <si>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</si>
  <si>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</si>
  <si>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</si>
  <si>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</si>
  <si>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</si>
  <si>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</si>
  <si>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</si>
  <si>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</si>
  <si>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</si>
  <si>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</si>
  <si>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</si>
  <si>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</si>
  <si>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</si>
  <si>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</si>
  <si>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</si>
  <si>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</si>
  <si>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</si>
  <si>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</si>
  <si>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</si>
  <si>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</si>
  <si>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</si>
  <si>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</si>
  <si>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</si>
  <si>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</si>
  <si>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</si>
  <si>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</si>
  <si>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</si>
  <si>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</si>
  <si>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</si>
  <si>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</si>
  <si>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</si>
  <si>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</si>
  <si>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</si>
  <si>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</si>
  <si>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</si>
  <si>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</si>
  <si>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</si>
  <si>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</si>
  <si>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</si>
  <si>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</si>
  <si>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</si>
  <si>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</si>
  <si>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</si>
  <si>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</si>
  <si>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</si>
  <si>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</si>
  <si>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</si>
  <si>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</si>
  <si>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</si>
  <si>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</si>
  <si>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</si>
  <si>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</si>
  <si>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</si>
  <si>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</si>
  <si>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</si>
  <si>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</si>
  <si>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</si>
  <si>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</si>
  <si>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</si>
  <si>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</si>
  <si>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</si>
  <si>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</si>
  <si>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</si>
  <si>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</si>
  <si>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</si>
  <si>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</si>
  <si>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</si>
  <si>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</si>
  <si>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</si>
  <si>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</si>
  <si>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</si>
  <si>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</si>
  <si>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</si>
  <si>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</si>
  <si>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</si>
  <si>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</si>
  <si>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</si>
  <si>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</si>
  <si>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</si>
  <si>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</si>
  <si>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</si>
  <si>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</si>
  <si>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</si>
  <si>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</si>
  <si>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</si>
  <si>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</si>
  <si>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</si>
  <si>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</si>
  <si>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</si>
  <si>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</si>
  <si>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</si>
  <si>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</si>
  <si>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</si>
  <si>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</si>
  <si>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</si>
  <si>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</si>
  <si>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</si>
  <si>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</si>
  <si>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</si>
  <si>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</si>
  <si>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</si>
  <si>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</si>
  <si>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</si>
  <si>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</si>
  <si>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</si>
  <si>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</si>
  <si>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</si>
  <si>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</si>
  <si>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</si>
  <si>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</si>
  <si>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</si>
  <si>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</si>
  <si>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</si>
  <si>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</si>
  <si>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</si>
  <si>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</si>
  <si>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</si>
  <si>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</si>
  <si>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</si>
  <si>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</si>
  <si>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</si>
  <si>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</si>
  <si>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</si>
  <si>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</si>
  <si>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</si>
  <si>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</si>
  <si>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</si>
  <si>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</si>
  <si>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</si>
  <si>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</si>
  <si>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</si>
  <si>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</si>
  <si>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</si>
  <si>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</si>
  <si>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</si>
  <si>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</si>
  <si>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</si>
  <si>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</si>
  <si>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</si>
  <si>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</si>
  <si>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</si>
  <si>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</si>
  <si>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</si>
  <si>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</si>
  <si>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</si>
  <si>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</si>
  <si>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</si>
  <si>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</si>
  <si>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</si>
  <si>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</si>
  <si>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</si>
  <si>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</si>
  <si>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</si>
  <si>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</si>
  <si>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</si>
  <si>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</si>
  <si>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</si>
  <si>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</si>
  <si>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</si>
  <si>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</si>
  <si>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</si>
  <si>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</si>
  <si>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</si>
  <si>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</si>
  <si>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</si>
  <si>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</si>
  <si>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</si>
  <si>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</si>
  <si>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</si>
  <si>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</si>
  <si>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</si>
  <si>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</si>
  <si>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</si>
  <si>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</si>
  <si>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</si>
  <si>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</si>
  <si>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</si>
  <si>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</si>
  <si>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</si>
  <si>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</si>
  <si>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</si>
  <si>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</si>
  <si>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</si>
  <si>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</si>
  <si>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</si>
  <si>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</si>
  <si>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</si>
  <si>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</si>
  <si>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</si>
  <si>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</si>
  <si>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</si>
  <si>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</si>
  <si>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</si>
  <si>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</si>
  <si>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</si>
  <si>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</si>
  <si>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</si>
  <si>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</si>
  <si>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</si>
  <si>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</si>
  <si>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</si>
  <si>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</si>
  <si>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</si>
  <si>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</si>
  <si>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</si>
  <si>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</si>
  <si>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</si>
  <si>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</si>
  <si>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</si>
  <si>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</si>
  <si>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</si>
  <si>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</si>
  <si>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</si>
  <si>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</si>
  <si>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</si>
  <si>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</si>
  <si>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</si>
  <si>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</si>
  <si>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</si>
  <si>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</si>
  <si>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</si>
  <si>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</si>
  <si>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</si>
  <si>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</si>
  <si>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</si>
  <si>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</si>
  <si>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</si>
  <si>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</si>
  <si>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</si>
  <si>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</si>
  <si>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</si>
  <si>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</si>
  <si>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</si>
  <si>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</si>
  <si>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</si>
  <si>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</si>
  <si>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</si>
  <si>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</si>
  <si>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</si>
  <si>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</si>
  <si>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</si>
  <si>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</si>
  <si>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</si>
  <si>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</si>
  <si>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</si>
  <si>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</si>
  <si>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</si>
  <si>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</si>
  <si>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</si>
  <si>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</si>
  <si>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</si>
  <si>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</si>
  <si>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</si>
  <si>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</si>
  <si>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</si>
  <si>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</si>
  <si>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</si>
  <si>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</si>
  <si>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</si>
  <si>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</si>
  <si>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</si>
  <si>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</si>
  <si>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</si>
  <si>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</si>
  <si>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</si>
  <si>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</si>
  <si>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</si>
  <si>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</si>
  <si>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</si>
  <si>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</si>
  <si>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</si>
  <si>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</si>
  <si>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</si>
  <si>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</si>
  <si>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</si>
  <si>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</si>
  <si>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</si>
  <si>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</si>
  <si>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</si>
  <si>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</si>
  <si>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</si>
  <si>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</si>
  <si>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</si>
  <si>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</si>
  <si>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</si>
  <si>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</si>
  <si>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</si>
  <si>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</si>
  <si>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</si>
  <si>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</si>
  <si>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</si>
  <si>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</si>
  <si>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</si>
  <si>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</si>
  <si>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</si>
  <si>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</si>
  <si>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</si>
  <si>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</si>
  <si>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</si>
  <si>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</si>
  <si>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</si>
  <si>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</si>
  <si>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</si>
  <si>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</si>
  <si>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</si>
  <si>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</si>
  <si>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</si>
  <si>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</si>
  <si>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</si>
  <si>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</si>
  <si>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</si>
  <si>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</si>
  <si>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</si>
  <si>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</si>
  <si>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</si>
  <si>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</si>
  <si>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</si>
  <si>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</si>
  <si>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</si>
  <si>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</si>
  <si>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</si>
  <si>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</si>
  <si>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</si>
  <si>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</si>
  <si>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</si>
  <si>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</si>
  <si>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</si>
  <si>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</si>
  <si>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</si>
  <si>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</si>
  <si>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</si>
  <si>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</si>
  <si>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</si>
  <si>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</si>
  <si>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</si>
  <si>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</si>
  <si>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</si>
  <si>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</si>
  <si>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</si>
  <si>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</si>
  <si>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</si>
  <si>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</si>
  <si>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</si>
  <si>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</si>
  <si>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</si>
  <si>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</si>
  <si>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</si>
  <si>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</si>
  <si>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</si>
  <si>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</si>
  <si>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</si>
  <si>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</si>
  <si>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</si>
  <si>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</si>
  <si>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</si>
  <si>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</si>
  <si>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</si>
  <si>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</si>
  <si>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</si>
  <si>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</si>
  <si>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</si>
  <si>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</si>
  <si>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</si>
  <si>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</si>
  <si>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</si>
  <si>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</si>
  <si>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</si>
  <si>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</si>
  <si>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</si>
  <si>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</si>
  <si>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</si>
  <si>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</si>
  <si>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</si>
  <si>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</si>
  <si>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</si>
  <si>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</si>
  <si>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</si>
  <si>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</si>
  <si>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</si>
  <si>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</si>
  <si>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</si>
  <si>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</si>
  <si>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</si>
  <si>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</si>
  <si>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</si>
  <si>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</si>
  <si>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</si>
  <si>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</si>
  <si>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</si>
  <si>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</si>
  <si>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</si>
  <si>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</si>
  <si>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</si>
  <si>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</si>
  <si>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</si>
  <si>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</si>
  <si>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</si>
  <si>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</si>
  <si>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</si>
  <si>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</si>
  <si>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</si>
  <si>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</si>
  <si>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</si>
  <si>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</si>
  <si>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</si>
  <si>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</si>
  <si>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</si>
  <si>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</si>
  <si>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</si>
  <si>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</si>
  <si>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</si>
  <si>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</si>
  <si>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</si>
  <si>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</si>
  <si>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</si>
  <si>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</si>
  <si>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</si>
  <si>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</si>
  <si>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</si>
  <si>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</si>
  <si>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</si>
  <si>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</si>
  <si>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</si>
  <si>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</si>
  <si>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</si>
  <si>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</si>
  <si>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</si>
  <si>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</si>
  <si>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</si>
  <si>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</si>
  <si>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</si>
  <si>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</si>
  <si>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</si>
  <si>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</si>
  <si>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</si>
  <si>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</si>
  <si>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</si>
  <si>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</si>
  <si>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</si>
  <si>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</si>
  <si>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</si>
  <si>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</si>
  <si>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</si>
  <si>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</si>
  <si>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</si>
  <si>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</si>
  <si>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</si>
  <si>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</si>
  <si>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</si>
  <si>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</si>
  <si>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</si>
  <si>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</si>
  <si>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</si>
  <si>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</si>
  <si>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</si>
  <si>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</si>
  <si>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</si>
  <si>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</si>
  <si>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</si>
  <si>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</si>
  <si>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</si>
  <si>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</si>
  <si>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</si>
  <si>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</si>
  <si>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</si>
  <si>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</si>
  <si>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</si>
  <si>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</si>
  <si>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</si>
  <si>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</si>
  <si>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</si>
  <si>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</si>
  <si>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</si>
  <si>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</si>
  <si>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</si>
  <si>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</si>
  <si>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</si>
  <si>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</si>
  <si>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</si>
  <si>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</si>
  <si>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</si>
  <si>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</si>
  <si>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</si>
  <si>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</si>
  <si>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</si>
  <si>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</si>
  <si>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</si>
  <si>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</si>
  <si>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</si>
  <si>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</si>
  <si>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</si>
  <si>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</si>
  <si>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</si>
  <si>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</si>
  <si>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</si>
  <si>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</si>
  <si>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</si>
  <si>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</si>
  <si>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</si>
  <si>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</si>
  <si>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</si>
  <si>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</si>
  <si>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</si>
  <si>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</si>
  <si>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</si>
  <si>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</si>
  <si>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</si>
  <si>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</si>
  <si>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</si>
  <si>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</si>
  <si>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</si>
  <si>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</si>
  <si>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</si>
  <si>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</si>
  <si>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</si>
  <si>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</si>
  <si>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</si>
  <si>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</si>
  <si>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</si>
  <si>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</si>
  <si>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</si>
  <si>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</si>
  <si>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</si>
  <si>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</si>
  <si>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</si>
  <si>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</si>
  <si>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</si>
  <si>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</si>
  <si>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</si>
  <si>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</si>
  <si>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</si>
  <si>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</si>
  <si>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</si>
  <si>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</si>
  <si>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</si>
  <si>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</si>
  <si>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</si>
  <si>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</si>
  <si>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</si>
  <si>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</si>
  <si>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</si>
  <si>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</si>
  <si>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</si>
  <si>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</si>
  <si>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</si>
  <si>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</si>
  <si>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</si>
  <si>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</si>
  <si>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</si>
  <si>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</si>
  <si>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</si>
  <si>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</si>
  <si>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</si>
  <si>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</si>
  <si>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</si>
  <si>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</si>
  <si>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</si>
  <si>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</si>
  <si>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</si>
  <si>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</si>
  <si>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</si>
  <si>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</si>
  <si>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</si>
  <si>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</si>
  <si>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</si>
  <si>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</si>
  <si>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</si>
  <si>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</si>
  <si>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</si>
  <si>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</si>
  <si>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</si>
  <si>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</si>
  <si>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</si>
  <si>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</si>
  <si>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</si>
  <si>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</si>
  <si>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</si>
  <si>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</si>
  <si>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</si>
  <si>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</si>
  <si>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</si>
  <si>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</si>
  <si>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</si>
  <si>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</si>
  <si>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</si>
  <si>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</si>
  <si>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</si>
  <si>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</si>
  <si>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</si>
  <si>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</si>
  <si>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</si>
  <si>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</si>
  <si>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</si>
  <si>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</si>
  <si>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</si>
  <si>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</si>
  <si>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</si>
  <si>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</si>
  <si>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</si>
  <si>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</si>
  <si>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</si>
  <si>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</si>
  <si>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</si>
  <si>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</si>
  <si>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</si>
  <si>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</si>
  <si>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</si>
  <si>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</si>
  <si>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</si>
  <si>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</si>
  <si>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</si>
  <si>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</si>
  <si>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</si>
  <si>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</si>
  <si>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</si>
  <si>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</si>
  <si>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</si>
  <si>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</si>
  <si>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</si>
  <si>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</si>
  <si>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</si>
  <si>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</si>
  <si>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</si>
  <si>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</si>
  <si>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</si>
  <si>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</si>
  <si>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</si>
  <si>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</si>
  <si>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</si>
  <si>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</si>
  <si>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</si>
  <si>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</si>
  <si>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</si>
  <si>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</si>
  <si>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</si>
  <si>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</si>
  <si>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</si>
  <si>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</si>
  <si>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</si>
  <si>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</si>
  <si>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</si>
  <si>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</si>
  <si>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</si>
  <si>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</si>
  <si>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</si>
  <si>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</si>
  <si>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</si>
  <si>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</si>
  <si>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</si>
  <si>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</si>
  <si>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</si>
  <si>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</si>
  <si>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</si>
  <si>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</si>
  <si>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</si>
  <si>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</si>
  <si>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</si>
  <si>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</si>
  <si>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</si>
  <si>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</si>
  <si>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</si>
  <si>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</si>
  <si>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</si>
  <si>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</si>
  <si>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</si>
  <si>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</si>
  <si>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</si>
  <si>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</si>
  <si>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</si>
  <si>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</si>
  <si>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</si>
  <si>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</si>
  <si>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</si>
  <si>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</si>
  <si>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</si>
  <si>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</si>
  <si>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</si>
  <si>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</si>
  <si>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</si>
  <si>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</si>
  <si>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</si>
  <si>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</si>
  <si>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</si>
  <si>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</si>
  <si>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</si>
  <si>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</si>
  <si>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</si>
  <si>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</si>
  <si>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</si>
  <si>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</si>
  <si>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</si>
  <si>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</si>
  <si>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</si>
  <si>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</si>
  <si>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</si>
  <si>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</si>
  <si>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</si>
  <si>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</si>
  <si>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</si>
  <si>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</si>
  <si>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</si>
  <si>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</si>
  <si>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</si>
  <si>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</si>
  <si>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</si>
  <si>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</si>
  <si>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</si>
  <si>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</si>
  <si>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</si>
  <si>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</si>
  <si>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</si>
  <si>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</si>
  <si>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</si>
  <si>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</si>
  <si>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</si>
  <si>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</si>
  <si>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</si>
  <si>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</si>
  <si>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</si>
  <si>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</si>
  <si>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</si>
  <si>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</si>
  <si>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</si>
  <si>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</si>
  <si>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</si>
  <si>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</si>
  <si>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</si>
  <si>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</si>
  <si>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</si>
  <si>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</si>
  <si>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</si>
  <si>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</si>
  <si>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</si>
  <si>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</si>
  <si>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</si>
  <si>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</si>
  <si>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</si>
  <si>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</si>
  <si>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</si>
  <si>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</si>
  <si>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</si>
  <si>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</si>
  <si>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</si>
  <si>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</si>
  <si>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</si>
  <si>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1. Тонзос Интерстрой АД, Казанлък</t>
  </si>
  <si>
    <t>2. Бор 1958 АД, Русе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</si>
  <si>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</si>
  <si>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</si>
  <si>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</si>
  <si>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</si>
  <si>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</si>
  <si>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</si>
  <si>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</si>
  <si>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</si>
  <si>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</si>
  <si>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30-09-2009 ГОДИНА</t>
  </si>
  <si>
    <t>Дата на съставяне :05-10-2009 г</t>
  </si>
  <si>
    <t>Дата на съставяне;05-10-2009 г</t>
  </si>
  <si>
    <t>Дата на съставяне: 05-10-2009 г</t>
  </si>
  <si>
    <t>Дата на съставяне 05-10-2009 г</t>
  </si>
  <si>
    <t>Дата на съставяне:05-10--2009 г</t>
  </si>
  <si>
    <t>05-10-2009 г</t>
  </si>
  <si>
    <t>Дата на съставяне: 05-1 0-2009г</t>
  </si>
  <si>
    <t xml:space="preserve">Дата на съставяне 05-10-2009 г 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</si>
</sst>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121592481</v>
      </c>
    </row>
    <row r="4" spans="1:8" ht="15">
      <c r="A4" s="581" t="s">
        <v>3</v>
      </c>
      <c r="B4" s="587"/>
      <c r="C4" s="587"/>
      <c r="D4" s="587"/>
      <c r="E4" s="504" t="s">
        <v>866</v>
      </c>
      <c r="F4" s="583" t="s">
        <v>4</v>
      </c>
      <c r="G4" s="584"/>
      <c r="H4" s="461">
        <v>19</v>
      </c>
    </row>
    <row r="5" spans="1:8" ht="15">
      <c r="A5" s="581" t="s">
        <v>5</v>
      </c>
      <c r="B5" s="582"/>
      <c r="C5" s="582"/>
      <c r="D5" s="582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435</v>
      </c>
      <c r="H21" s="156">
        <f>SUM(H22:H24)</f>
        <v>420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351</v>
      </c>
      <c r="H24" s="152">
        <v>351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435</v>
      </c>
      <c r="H25" s="154">
        <f>H19+H20+H21</f>
        <v>420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231</v>
      </c>
      <c r="H27" s="154">
        <f>SUM(H28:H30)</f>
        <v>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231</v>
      </c>
      <c r="H31" s="152">
        <v>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462</v>
      </c>
      <c r="H33" s="154">
        <f>H27+H31+H32</f>
        <v>247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159</v>
      </c>
      <c r="D34" s="155">
        <f>SUM(D35:D38)</f>
        <v>159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1272</v>
      </c>
      <c r="H36" s="154">
        <f>H25+H17+H33</f>
        <v>1042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28</v>
      </c>
      <c r="D37" s="151">
        <v>140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131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536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536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253</v>
      </c>
      <c r="D44" s="151">
        <v>253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948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954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</v>
      </c>
      <c r="H61" s="154">
        <f>SUM(H62:H68)</f>
        <v>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28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22</v>
      </c>
      <c r="D68" s="151">
        <v>25</v>
      </c>
      <c r="E68" s="237" t="s">
        <v>213</v>
      </c>
      <c r="F68" s="242" t="s">
        <v>214</v>
      </c>
      <c r="G68" s="152">
        <v>1</v>
      </c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122</v>
      </c>
      <c r="H69" s="152">
        <v>280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135</v>
      </c>
      <c r="H71" s="161">
        <f>H59+H60+H61+H69+H70</f>
        <v>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17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264</v>
      </c>
      <c r="D74" s="151">
        <v>296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303</v>
      </c>
      <c r="D75" s="155">
        <f>SUM(D67:D74)</f>
        <v>338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135</v>
      </c>
      <c r="H79" s="162">
        <f>H71+H74+H75+H76</f>
        <v>313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356</v>
      </c>
      <c r="D88" s="151">
        <v>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356</v>
      </c>
      <c r="D91" s="155">
        <f>SUM(D87:D90)</f>
        <v>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336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995</v>
      </c>
      <c r="D93" s="155">
        <f>D64+D75+D84+D91+D92</f>
        <v>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1407</v>
      </c>
      <c r="D94" s="164">
        <f>D93+D55</f>
        <v>1355</v>
      </c>
      <c r="E94" s="449" t="s">
        <v>270</v>
      </c>
      <c r="F94" s="289" t="s">
        <v>271</v>
      </c>
      <c r="G94" s="165">
        <f>G36+G39+G55+G79</f>
        <v>1407</v>
      </c>
      <c r="H94" s="165">
        <f>H36+H39+H55+H79</f>
        <v>1355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886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4">
      <selection activeCell="D12" sqref="D12:D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"СТРОЙИНВЕСТХОЛДИНГ" АД</v>
      </c>
      <c r="C2" s="590"/>
      <c r="D2" s="590"/>
      <c r="E2" s="590"/>
      <c r="F2" s="592" t="s">
        <v>2</v>
      </c>
      <c r="G2" s="592"/>
      <c r="H2" s="526">
        <f>'справка №1-БАЛАНС'!H3</f>
        <v>121592481</v>
      </c>
    </row>
    <row r="3" spans="1:8" ht="15">
      <c r="A3" s="467" t="s">
        <v>275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91" t="str">
        <f>'справка №1-БАЛАНС'!E5</f>
        <v>30-09-2009 ГОДИНА</v>
      </c>
      <c r="C4" s="591"/>
      <c r="D4" s="591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25</v>
      </c>
      <c r="D10" s="46">
        <v>25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29</v>
      </c>
      <c r="H11" s="550">
        <v>90</v>
      </c>
    </row>
    <row r="12" spans="1:8" ht="12">
      <c r="A12" s="298" t="s">
        <v>295</v>
      </c>
      <c r="B12" s="299" t="s">
        <v>296</v>
      </c>
      <c r="C12" s="46">
        <v>76</v>
      </c>
      <c r="D12" s="46">
        <v>56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14</v>
      </c>
      <c r="D13" s="46">
        <v>11</v>
      </c>
      <c r="E13" s="301" t="s">
        <v>51</v>
      </c>
      <c r="F13" s="551" t="s">
        <v>300</v>
      </c>
      <c r="G13" s="548">
        <f>SUM(G9:G12)</f>
        <v>29</v>
      </c>
      <c r="H13" s="548">
        <f>SUM(H9:H12)</f>
        <v>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121</v>
      </c>
      <c r="D19" s="49">
        <f>SUM(D9:D15)+D16</f>
        <v>100</v>
      </c>
      <c r="E19" s="304" t="s">
        <v>317</v>
      </c>
      <c r="F19" s="552" t="s">
        <v>318</v>
      </c>
      <c r="G19" s="550">
        <v>62</v>
      </c>
      <c r="H19" s="550">
        <v>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264</v>
      </c>
      <c r="H20" s="550">
        <v>138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326</v>
      </c>
      <c r="H24" s="548">
        <f>SUM(H19:H23)</f>
        <v>147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124</v>
      </c>
      <c r="D28" s="50">
        <f>D26+D19</f>
        <v>104</v>
      </c>
      <c r="E28" s="127" t="s">
        <v>339</v>
      </c>
      <c r="F28" s="554" t="s">
        <v>340</v>
      </c>
      <c r="G28" s="548">
        <f>G13+G15+G24</f>
        <v>355</v>
      </c>
      <c r="H28" s="548">
        <f>H13+H15+H24</f>
        <v>237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231</v>
      </c>
      <c r="D30" s="50">
        <f>IF((H28-D28)&gt;0,H28-D28,0)</f>
        <v>133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124</v>
      </c>
      <c r="D33" s="49">
        <f>D28+D31+D32</f>
        <v>104</v>
      </c>
      <c r="E33" s="127" t="s">
        <v>353</v>
      </c>
      <c r="F33" s="554" t="s">
        <v>354</v>
      </c>
      <c r="G33" s="53">
        <f>G32+G31+G28</f>
        <v>355</v>
      </c>
      <c r="H33" s="53">
        <f>H32+H31+H28</f>
        <v>237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231</v>
      </c>
      <c r="D34" s="50">
        <f>IF((H33-D33)&gt;0,H33-D33,0)</f>
        <v>133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231</v>
      </c>
      <c r="D39" s="460">
        <f>+IF((H33-D33-D35)&gt;0,H33-D33-D35,0)</f>
        <v>133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231</v>
      </c>
      <c r="D41" s="52">
        <f>IF(D39-D40&gt;0,D39-D40,0)</f>
        <v>133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355</v>
      </c>
      <c r="D42" s="53">
        <f>D33+D35+D39</f>
        <v>237</v>
      </c>
      <c r="E42" s="128" t="s">
        <v>380</v>
      </c>
      <c r="F42" s="129" t="s">
        <v>381</v>
      </c>
      <c r="G42" s="53">
        <f>G39+G33</f>
        <v>355</v>
      </c>
      <c r="H42" s="53">
        <f>H39+H33</f>
        <v>237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863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885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 t="s">
        <v>870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pane xSplit="1" topLeftCell="B1" activePane="topRight" state="frozen"/>
      <selection pane="topLeft" activeCell="A1" sqref="A1"/>
      <selection pane="topRight" activeCell="C40" sqref="C40:C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30-09-2009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42</v>
      </c>
      <c r="D10" s="54">
        <v>90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-97</v>
      </c>
      <c r="D13" s="54">
        <v>-67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-19</v>
      </c>
      <c r="D14" s="54">
        <v>-24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25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-353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-411</v>
      </c>
      <c r="D20" s="55">
        <f>SUM(D10:D19)</f>
        <v>-12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264</v>
      </c>
      <c r="D29" s="54">
        <v>138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264</v>
      </c>
      <c r="D32" s="55">
        <f>SUM(D22:D31)</f>
        <v>297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70</v>
      </c>
      <c r="D36" s="54">
        <v>69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-200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-166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536</v>
      </c>
      <c r="D41" s="54">
        <v>-31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440</v>
      </c>
      <c r="D42" s="55">
        <f>SUM(D34:D41)</f>
        <v>-162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293</v>
      </c>
      <c r="D43" s="55">
        <f>D42+D32+D20</f>
        <v>123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</v>
      </c>
      <c r="D44" s="132">
        <v>42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356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356</v>
      </c>
      <c r="D46" s="56">
        <v>165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7"/>
      <c r="D52" s="577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L16" sqref="L16:L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0" t="str">
        <f>'справка №1-БАЛАНС'!E3</f>
        <v>"СТРОЙИНВЕСТХОЛДИНГ" АД</v>
      </c>
      <c r="C3" s="580"/>
      <c r="D3" s="580"/>
      <c r="E3" s="580"/>
      <c r="F3" s="580"/>
      <c r="G3" s="580"/>
      <c r="H3" s="580"/>
      <c r="I3" s="580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80" t="str">
        <f>'справка №1-БАЛАНС'!E4</f>
        <v>неконсолидиран</v>
      </c>
      <c r="C4" s="580"/>
      <c r="D4" s="580"/>
      <c r="E4" s="580"/>
      <c r="F4" s="580"/>
      <c r="G4" s="580"/>
      <c r="H4" s="580"/>
      <c r="I4" s="580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30-09-2009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69</v>
      </c>
      <c r="G11" s="58">
        <f>'справка №1-БАЛАНС'!H23</f>
        <v>0</v>
      </c>
      <c r="H11" s="60">
        <v>351</v>
      </c>
      <c r="I11" s="58">
        <f>'справка №1-БАЛАНС'!H28+'справка №1-БАЛАНС'!H31</f>
        <v>247</v>
      </c>
      <c r="J11" s="58">
        <f>'справка №1-БАЛАНС'!H29+'справка №1-БАЛАНС'!H32</f>
        <v>0</v>
      </c>
      <c r="K11" s="60"/>
      <c r="L11" s="344">
        <f>SUM(C11:K11)</f>
        <v>1042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69</v>
      </c>
      <c r="G15" s="61">
        <f t="shared" si="2"/>
        <v>0</v>
      </c>
      <c r="H15" s="61">
        <f t="shared" si="2"/>
        <v>351</v>
      </c>
      <c r="I15" s="61">
        <f t="shared" si="2"/>
        <v>247</v>
      </c>
      <c r="J15" s="61">
        <f t="shared" si="2"/>
        <v>0</v>
      </c>
      <c r="K15" s="61">
        <f t="shared" si="2"/>
        <v>0</v>
      </c>
      <c r="L15" s="344">
        <f t="shared" si="1"/>
        <v>1042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</v>
      </c>
      <c r="G17" s="62">
        <f t="shared" si="3"/>
        <v>0</v>
      </c>
      <c r="H17" s="62">
        <f t="shared" si="3"/>
        <v>0</v>
      </c>
      <c r="I17" s="62">
        <f t="shared" si="3"/>
        <v>267</v>
      </c>
      <c r="J17" s="62">
        <f>J18+J19</f>
        <v>0</v>
      </c>
      <c r="K17" s="62">
        <f t="shared" si="3"/>
        <v>0</v>
      </c>
      <c r="L17" s="344">
        <f t="shared" si="1"/>
        <v>282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15</v>
      </c>
      <c r="G19" s="60"/>
      <c r="H19" s="60"/>
      <c r="I19" s="60">
        <v>267</v>
      </c>
      <c r="J19" s="60"/>
      <c r="K19" s="60"/>
      <c r="L19" s="344">
        <f t="shared" si="1"/>
        <v>282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-57</v>
      </c>
      <c r="J28" s="60"/>
      <c r="K28" s="60"/>
      <c r="L28" s="344">
        <f t="shared" si="1"/>
        <v>-57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351</v>
      </c>
      <c r="I29" s="59">
        <f t="shared" si="6"/>
        <v>462</v>
      </c>
      <c r="J29" s="59">
        <f t="shared" si="6"/>
        <v>0</v>
      </c>
      <c r="K29" s="59">
        <f t="shared" si="6"/>
        <v>0</v>
      </c>
      <c r="L29" s="344">
        <f t="shared" si="1"/>
        <v>1272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351</v>
      </c>
      <c r="I32" s="59">
        <f t="shared" si="7"/>
        <v>462</v>
      </c>
      <c r="J32" s="59">
        <f t="shared" si="7"/>
        <v>0</v>
      </c>
      <c r="K32" s="59">
        <f t="shared" si="7"/>
        <v>0</v>
      </c>
      <c r="L32" s="344">
        <f t="shared" si="1"/>
        <v>1272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9" t="s">
        <v>522</v>
      </c>
      <c r="E38" s="579"/>
      <c r="F38" s="579"/>
      <c r="G38" s="579"/>
      <c r="H38" s="579"/>
      <c r="I38" s="579"/>
      <c r="J38" s="15" t="s">
        <v>859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870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4">
      <selection activeCell="B52" sqref="B5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"СТРОЙИНВЕСТХОЛДИНГ"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30-09-2009 ГОДИНА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</v>
      </c>
      <c r="E11" s="189"/>
      <c r="F11" s="189">
        <v>6</v>
      </c>
      <c r="G11" s="74">
        <f t="shared" si="2"/>
        <v>0</v>
      </c>
      <c r="H11" s="65"/>
      <c r="I11" s="65"/>
      <c r="J11" s="74">
        <f t="shared" si="3"/>
        <v>0</v>
      </c>
      <c r="K11" s="65"/>
      <c r="L11" s="65">
        <v>2</v>
      </c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</v>
      </c>
      <c r="E17" s="194">
        <f>SUM(E9:E16)</f>
        <v>0</v>
      </c>
      <c r="F17" s="194">
        <f>SUM(F9:F16)</f>
        <v>6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2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114</v>
      </c>
      <c r="E27" s="192">
        <f aca="true" t="shared" si="8" ref="E27:P27">SUM(E28:E31)</f>
        <v>224</v>
      </c>
      <c r="F27" s="192">
        <f t="shared" si="8"/>
        <v>179</v>
      </c>
      <c r="G27" s="71">
        <f t="shared" si="2"/>
        <v>159</v>
      </c>
      <c r="H27" s="70">
        <f t="shared" si="8"/>
        <v>0</v>
      </c>
      <c r="I27" s="70">
        <f t="shared" si="8"/>
        <v>0</v>
      </c>
      <c r="J27" s="71">
        <f t="shared" si="3"/>
        <v>159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>
        <v>67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</v>
      </c>
      <c r="E30" s="189">
        <v>112</v>
      </c>
      <c r="F30" s="189">
        <v>112</v>
      </c>
      <c r="G30" s="74">
        <f t="shared" si="2"/>
        <v>28</v>
      </c>
      <c r="H30" s="72"/>
      <c r="I30" s="72"/>
      <c r="J30" s="74">
        <f t="shared" si="3"/>
        <v>28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19</v>
      </c>
      <c r="E31" s="189">
        <v>112</v>
      </c>
      <c r="F31" s="189"/>
      <c r="G31" s="74">
        <f t="shared" si="2"/>
        <v>131</v>
      </c>
      <c r="H31" s="72"/>
      <c r="I31" s="72"/>
      <c r="J31" s="74">
        <f t="shared" si="3"/>
        <v>131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131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253</v>
      </c>
      <c r="E37" s="189"/>
      <c r="F37" s="189"/>
      <c r="G37" s="74">
        <f t="shared" si="2"/>
        <v>253</v>
      </c>
      <c r="H37" s="72"/>
      <c r="I37" s="72"/>
      <c r="J37" s="74">
        <f t="shared" si="3"/>
        <v>253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253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367</v>
      </c>
      <c r="E38" s="194">
        <f aca="true" t="shared" si="12" ref="E38:P38">E27+E32+E37</f>
        <v>224</v>
      </c>
      <c r="F38" s="194">
        <f t="shared" si="12"/>
        <v>179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373</v>
      </c>
      <c r="E40" s="438">
        <f>E17+E18+E19+E25+E38+E39</f>
        <v>224</v>
      </c>
      <c r="F40" s="438">
        <f aca="true" t="shared" si="13" ref="F40:R40">F17+F18+F19+F25+F38+F39</f>
        <v>185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0</v>
      </c>
      <c r="L40" s="438">
        <f t="shared" si="13"/>
        <v>2</v>
      </c>
      <c r="M40" s="438">
        <f t="shared" si="13"/>
        <v>2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870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5">
      <selection activeCell="B114" sqref="B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30-09-2009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22</v>
      </c>
      <c r="D28" s="108">
        <v>22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264</v>
      </c>
      <c r="D38" s="105">
        <f>SUM(D39:D42)</f>
        <v>264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264</v>
      </c>
      <c r="D42" s="108">
        <v>264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303</v>
      </c>
      <c r="D43" s="104">
        <f>D24+D28+D29+D31+D30+D32+D33+D38</f>
        <v>303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303</v>
      </c>
      <c r="D44" s="103">
        <f>D43+D21+D19+D9</f>
        <v>303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</v>
      </c>
      <c r="D85" s="104">
        <f>SUM(D86:D90)+D94</f>
        <v>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122</v>
      </c>
      <c r="D95" s="108">
        <v>122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135</v>
      </c>
      <c r="D96" s="104">
        <f>D85+D80+D75+D71+D95</f>
        <v>135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135</v>
      </c>
      <c r="D97" s="104">
        <f>D96+D68+D66</f>
        <v>135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867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870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30-09-2009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155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253</v>
      </c>
      <c r="D16" s="98"/>
      <c r="E16" s="98"/>
      <c r="F16" s="98">
        <v>253</v>
      </c>
      <c r="G16" s="98"/>
      <c r="H16" s="98"/>
      <c r="I16" s="434">
        <f t="shared" si="0"/>
        <v>253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412</v>
      </c>
      <c r="G17" s="85">
        <f t="shared" si="1"/>
        <v>0</v>
      </c>
      <c r="H17" s="85">
        <f t="shared" si="1"/>
        <v>0</v>
      </c>
      <c r="I17" s="434">
        <f t="shared" si="0"/>
        <v>412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J75" sqref="J7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30-09-2009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868</v>
      </c>
      <c r="B46" s="40"/>
      <c r="C46" s="441">
        <v>13</v>
      </c>
      <c r="D46" s="573">
        <v>22.16</v>
      </c>
      <c r="E46" s="441"/>
      <c r="F46" s="443">
        <v>13</v>
      </c>
    </row>
    <row r="47" spans="1:6" ht="12.75">
      <c r="A47" s="572" t="s">
        <v>869</v>
      </c>
      <c r="B47" s="40"/>
      <c r="C47" s="441">
        <v>15</v>
      </c>
      <c r="D47" s="573">
        <v>30.58</v>
      </c>
      <c r="E47" s="441"/>
      <c r="F47" s="443">
        <v>15</v>
      </c>
    </row>
    <row r="48" spans="2:6" ht="12.75">
      <c r="B48" s="40"/>
      <c r="C48" s="441"/>
      <c r="D48" s="573"/>
      <c r="E48" s="441"/>
      <c r="F48" s="443"/>
    </row>
    <row r="49" spans="1:6" ht="12.75">
      <c r="A49" s="572">
        <v>4</v>
      </c>
      <c r="B49" s="40"/>
      <c r="C49" s="441"/>
      <c r="D49" s="573"/>
      <c r="E49" s="441"/>
      <c r="F49" s="443">
        <f>C49-E49</f>
        <v>0</v>
      </c>
    </row>
    <row r="50" spans="1:6" ht="12.75">
      <c r="A50" s="36">
        <v>5</v>
      </c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28</v>
      </c>
      <c r="D61" s="429"/>
      <c r="E61" s="429">
        <f>SUM(E46:E60)</f>
        <v>0</v>
      </c>
      <c r="F61" s="442">
        <f>SUM(F46:F60)</f>
        <v>28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871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872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873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874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875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380</v>
      </c>
      <c r="D78" s="429"/>
      <c r="E78" s="429">
        <f>SUM(E63:E77)</f>
        <v>0</v>
      </c>
      <c r="F78" s="429">
        <f>SUM(F63:F77)</f>
        <v>380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870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81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ZL</cp:lastModifiedBy>
  <cp:lastPrinted>2009-10-26T09:54:02Z</cp:lastPrinted>
  <dcterms:created xsi:type="dcterms:W3CDTF">2000-06-29T12:02:40Z</dcterms:created>
  <dcterms:modified xsi:type="dcterms:W3CDTF">2009-10-27T13:41:57Z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1095431959</vt:i4>
  </property>
  <property fmtid="{D5CDD505-2E9C-101B-9397-08002B2CF9AE}" pid="3" name="_EmailSubject">
    <vt:lpwstr>podseshtane</vt:lpwstr>
  </property>
  <property fmtid="{D5CDD505-2E9C-101B-9397-08002B2CF9AE}" pid="4" name="_AuthorEmail">
    <vt:lpwstr>hparashkevov@gbs-bg.com</vt:lpwstr>
  </property>
  <property fmtid="{D5CDD505-2E9C-101B-9397-08002B2CF9AE}" pid="5" name="_AuthorEmailDisplayName">
    <vt:lpwstr>Haralampi Parashkevov</vt:lpwstr>
  </property>
  <property fmtid="{D5CDD505-2E9C-101B-9397-08002B2CF9AE}" pid="6" name="_ReviewingToolsShownOnce">
    <vt:lpwstr/>
  </property>
</Properties>
</file>